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80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<sst xmlns="http://schemas.openxmlformats.org/spreadsheetml/2006/main" count="50" uniqueCount="43">
  <si>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</si>
  <si>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</si>
  <si>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</si>
  <si>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</si>
  <si>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</si>
  <si>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</si>
  <si>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</si>
  <si>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</si>
  <si>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</si>
  <si>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</si>
  <si>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</si>
  <si>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</si>
  <si>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</si>
  <si>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</si>
  <si>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</si>
  <si>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</si>
  <si>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</si>
  <si>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</si>
  <si>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</si>
  <si>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</si>
  <si>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</si>
  <si>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</si>
  <si>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</si>
  <si>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</si>
  <si>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</si>
  <si>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</si>
  <si>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</si>
  <si>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</si>
  <si>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</si>
  <si>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</si>
  <si>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</si>
  <si>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</si>
  <si>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</si>
  <si>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</si>
  <si>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</si>
  <si>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</si>
  <si>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</si>
  <si>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2021/22</t>
  </si>
  <si>
    <t xml:space="preserve">Explanation of variances </t>
  </si>
  <si>
    <t xml:space="preserve">Blakelaw and North Fenham Community Council </t>
  </si>
  <si>
    <t>2022/23</t>
  </si>
  <si>
    <t>The Community Council have this year replaced the stolen defibrillator and purchased some activity items for a community group.</t>
  </si>
  <si>
    <t>This year we have applied for a number of financial grants from various organisations and been sucessful in obtaining those grants which have supported the work of the Community Council. The Community Council also made a claim on their insurance policy for the stolen defibrillator which was paid.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</si>
</sst>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="80" zoomScaleNormal="80" zoomScalePageLayoutView="0" workbookViewId="0" topLeftCell="A20">
      <selection activeCell="N21" sqref="N21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43.851562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3" t="s">
        <v>38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9"/>
    </row>
    <row r="2" spans="1:13" ht="15">
      <c r="A2" s="29" t="s">
        <v>16</v>
      </c>
      <c r="B2" s="24"/>
      <c r="C2" s="37" t="s">
        <v>39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17</v>
      </c>
      <c r="C3" s="36"/>
      <c r="L3" s="9"/>
    </row>
    <row r="4" ht="13.5">
      <c r="A4" s="1" t="s">
        <v>35</v>
      </c>
    </row>
    <row r="5" spans="1:13" ht="99" customHeight="1">
      <c r="A5" s="49" t="s">
        <v>36</v>
      </c>
      <c r="B5" s="50"/>
      <c r="C5" s="50"/>
      <c r="D5" s="50"/>
      <c r="E5" s="50"/>
      <c r="F5" s="50"/>
      <c r="G5" s="50"/>
      <c r="H5" s="50"/>
      <c r="M5" s="25"/>
    </row>
    <row r="6" ht="13.5">
      <c r="A6" s="30"/>
    </row>
    <row r="7" spans="1:14" ht="13.5">
      <c r="A7" s="30"/>
      <c r="D7" s="4"/>
      <c r="F7" s="4"/>
      <c r="N7" s="27"/>
    </row>
    <row r="8" spans="4:14" ht="27.75">
      <c r="D8" s="38" t="s">
        <v>37</v>
      </c>
      <c r="E8" s="27"/>
      <c r="F8" s="38" t="s">
        <v>40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33</v>
      </c>
    </row>
    <row r="9" spans="4:14" ht="13.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4.25" thickBot="1">
      <c r="D10" s="4"/>
      <c r="E10" s="4"/>
      <c r="N10" s="23"/>
    </row>
    <row r="11" spans="1:14" ht="44.25" customHeight="1" thickBot="1">
      <c r="A11" s="45" t="s">
        <v>2</v>
      </c>
      <c r="B11" s="45"/>
      <c r="C11" s="45"/>
      <c r="D11" s="8">
        <v>25488</v>
      </c>
      <c r="F11" s="8">
        <v>19608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4.25" thickBot="1">
      <c r="D12" s="5"/>
      <c r="F12" s="5"/>
      <c r="N12" s="23"/>
    </row>
    <row r="13" spans="1:14" ht="31.5" customHeight="1" thickBot="1">
      <c r="A13" s="46" t="s">
        <v>19</v>
      </c>
      <c r="B13" s="47"/>
      <c r="C13" s="48"/>
      <c r="D13" s="8">
        <v>27580</v>
      </c>
      <c r="F13" s="8">
        <v>28826</v>
      </c>
      <c r="G13" s="5">
        <f>F13-D13</f>
        <v>1246</v>
      </c>
      <c r="H13" s="6">
        <f>IF((D13&gt;F13),(D13-F13)/D13,IF(D13&lt;F13,-(D13-F13)/D13,IF(D13=F13,0)))</f>
        <v>0.04517766497461929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0</v>
      </c>
      <c r="L13" s="4" t="str">
        <f>IF((H13&lt;15%)*AND(G13&lt;100000)*OR(G13&gt;-100000),"NO","YES")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4.25" thickBot="1">
      <c r="D14" s="5"/>
      <c r="F14" s="5"/>
      <c r="G14" s="5"/>
      <c r="H14" s="6"/>
      <c r="K14" s="4"/>
      <c r="L14" s="4"/>
      <c r="N14" s="23"/>
    </row>
    <row r="15" spans="1:14" ht="78" customHeight="1" thickBot="1">
      <c r="A15" s="42" t="s">
        <v>3</v>
      </c>
      <c r="B15" s="42"/>
      <c r="C15" s="42"/>
      <c r="D15" s="8">
        <v>3424</v>
      </c>
      <c r="F15" s="8">
        <v>13007</v>
      </c>
      <c r="G15" s="5">
        <f>F15-D15</f>
        <v>9583</v>
      </c>
      <c r="H15" s="6">
        <f>IF((D15&gt;F15),(D15-F15)/D15,IF(D15&lt;F15,-(D15-F15)/D15,IF(D15=F15,0)))</f>
        <v>2.798773364485981</v>
      </c>
      <c r="I15" s="3">
        <f>IF(D15-F15&lt;200,0,IF(D15-F15&gt;200,1,IF(D15-F15=200,1)))</f>
        <v>0</v>
      </c>
      <c r="J15" s="3">
        <f>IF(F15-D15&lt;200,0,IF(F15-D15&gt;200,1,IF(F15-D15=200,1)))</f>
        <v>1</v>
      </c>
      <c r="K15" s="4">
        <f>IF(H15&lt;0.15,0,IF(H15&gt;0.15,1,IF(H15=0.15,1)))</f>
        <v>1</v>
      </c>
      <c r="L15" s="4" t="str">
        <f>IF((H15&lt;15%)*AND(G15&lt;100000)*OR(G15&gt;-100000),"NO","YES")</f>
        <v>YES</v>
      </c>
      <c r="M15" s="10" t="str">
        <f>IF((L15="YES")*AND(I15+J15&lt;1),"Explanation not required, difference less than £200"," ")</f>
        <v> </v>
      </c>
      <c r="N15" s="13" t="s">
        <v>42</v>
      </c>
    </row>
    <row r="16" spans="4:14" ht="14.2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2" t="s">
        <v>4</v>
      </c>
      <c r="B17" s="42"/>
      <c r="C17" s="42"/>
      <c r="D17" s="8">
        <v>15417</v>
      </c>
      <c r="F17" s="8">
        <v>16368</v>
      </c>
      <c r="G17" s="5">
        <f>F17-D17</f>
        <v>951</v>
      </c>
      <c r="H17" s="6">
        <f>IF((D17&gt;F17),(D17-F17)/D17,IF(D17&lt;F17,-(D17-F17)/D17,IF(D17=F17,0)))</f>
        <v>0.06168515275345398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0</v>
      </c>
      <c r="L17" s="4" t="str">
        <f>IF((H17&lt;15%)*AND(G17&lt;100000)*OR(G17&gt;-100000),"NO","YES")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4.2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2" t="s">
        <v>7</v>
      </c>
      <c r="B19" s="42"/>
      <c r="C19" s="42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4.25" thickBot="1">
      <c r="D20" s="5"/>
      <c r="F20" s="5"/>
      <c r="G20" s="5"/>
      <c r="H20" s="6"/>
      <c r="K20" s="4"/>
      <c r="L20" s="4"/>
      <c r="N20" s="23"/>
    </row>
    <row r="21" spans="1:14" ht="60" customHeight="1" thickBot="1">
      <c r="A21" s="42" t="s">
        <v>20</v>
      </c>
      <c r="B21" s="42"/>
      <c r="C21" s="42"/>
      <c r="D21" s="8">
        <v>21467</v>
      </c>
      <c r="F21" s="8">
        <v>23402</v>
      </c>
      <c r="G21" s="5">
        <f>F21-D21</f>
        <v>1935</v>
      </c>
      <c r="H21" s="6">
        <f>IF((D21&gt;F21),(D21-F21)/D21,IF(D21&lt;F21,-(D21-F21)/D21,IF(D21=F21,0)))</f>
        <v>0.09013835188894583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0</v>
      </c>
      <c r="L21" s="4" t="str">
        <f>IF((H21&lt;15%)*AND(G21&lt;100000)*OR(G21&gt;-100000),"NO","YES")</f>
        <v>NO</v>
      </c>
      <c r="M21" s="10" t="str">
        <f>IF((L21="YES")*AND(I21+J21&lt;1),"Explanation not required, difference less than £200"," ")</f>
        <v> </v>
      </c>
      <c r="N21" s="13"/>
    </row>
    <row r="22" spans="4:14" ht="14.2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19608</v>
      </c>
      <c r="F23" s="2">
        <f>F11+F13+F15-F17-F19-F21</f>
        <v>21671</v>
      </c>
      <c r="G23" s="5"/>
      <c r="H23" s="6"/>
      <c r="K23" s="4"/>
      <c r="L23" s="4"/>
      <c r="M23" s="14" t="s">
        <v>12</v>
      </c>
      <c r="N23" s="23"/>
    </row>
    <row r="24" spans="1:14" s="17" customFormat="1" ht="13.5">
      <c r="A24" s="16"/>
      <c r="D24" s="18"/>
      <c r="E24" s="3"/>
      <c r="F24" s="18"/>
      <c r="G24" s="5"/>
      <c r="H24" s="19"/>
      <c r="K24" s="20"/>
      <c r="L24" s="21"/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4.2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2" t="s">
        <v>9</v>
      </c>
      <c r="B26" s="42"/>
      <c r="C26" s="42"/>
      <c r="D26" s="8">
        <v>19608</v>
      </c>
      <c r="F26" s="8">
        <v>21671</v>
      </c>
      <c r="G26" s="5"/>
      <c r="H26" s="6"/>
      <c r="K26" s="4"/>
      <c r="L26" s="4"/>
      <c r="M26" s="15" t="s">
        <v>12</v>
      </c>
      <c r="N26" s="23"/>
    </row>
    <row r="27" spans="4:14" ht="14.25" thickBot="1">
      <c r="D27" s="5"/>
      <c r="F27" s="5"/>
      <c r="G27" s="5"/>
      <c r="H27" s="6"/>
      <c r="K27" s="4"/>
      <c r="L27" s="4"/>
      <c r="N27" s="23"/>
    </row>
    <row r="28" spans="1:14" ht="46.5" customHeight="1" thickBot="1">
      <c r="A28" s="42" t="s">
        <v>8</v>
      </c>
      <c r="B28" s="42"/>
      <c r="C28" s="42"/>
      <c r="D28" s="8">
        <v>1100</v>
      </c>
      <c r="F28" s="8">
        <v>2220</v>
      </c>
      <c r="G28" s="5">
        <f>F28-D28</f>
        <v>1120</v>
      </c>
      <c r="H28" s="6">
        <f>IF((D28&gt;F28),(D28-F28)/D28,IF(D28&lt;F28,-(D28-F28)/D28,IF(D28=F28,0)))</f>
        <v>1.018181818181818</v>
      </c>
      <c r="I28" s="3">
        <f>IF(D28-F28&lt;200,0,IF(D28-F28&gt;200,1,IF(D28-F28=200,1)))</f>
        <v>0</v>
      </c>
      <c r="J28" s="3">
        <f>IF(F28-D28&lt;200,0,IF(F28-D28&gt;200,1,IF(F28-D28=200,1)))</f>
        <v>1</v>
      </c>
      <c r="K28" s="4">
        <f>IF(H28&lt;0.15,0,IF(H28&gt;0.15,1,IF(H28=0.15,1)))</f>
        <v>1</v>
      </c>
      <c r="L28" s="4" t="str">
        <f>IF((H28&lt;15%)*AND(G28&lt;100000)*OR(G28&gt;-100000),"NO","YES")</f>
        <v>YES</v>
      </c>
      <c r="M28" s="10" t="str">
        <f>IF((L28="YES")*AND(I28+J28&lt;1),"Explanation not required, difference less than £200"," ")</f>
        <v> </v>
      </c>
      <c r="N28" s="13" t="s">
        <v>41</v>
      </c>
    </row>
    <row r="29" spans="4:14" ht="14.2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2" t="s">
        <v>6</v>
      </c>
      <c r="B30" s="42"/>
      <c r="C30" s="42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IF((H30&lt;15%)*AND(G30&lt;100000)*OR(G30&gt;-100000),"NO","YES")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3.5">
      <c r="H31" s="6"/>
      <c r="K31" s="4"/>
      <c r="L31" s="4"/>
      <c r="N31" s="23"/>
    </row>
    <row r="32" ht="13.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3.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3.5">
      <c r="C36" s="11" t="s">
        <v>18</v>
      </c>
    </row>
  </sheetData>
  <sheetProtection/>
  <mergeCells count="11">
    <mergeCell ref="A5:H5"/>
    <mergeCell ref="A19:C19"/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E17" sqref="E17"/>
    </sheetView>
  </sheetViews>
  <sheetFormatPr defaultColWidth="9.140625" defaultRowHeight="15"/>
  <sheetData>
    <row r="1" ht="15.75" customHeight="1">
      <c r="A1" s="32" t="s">
        <v>21</v>
      </c>
    </row>
    <row r="2" ht="15.75" customHeight="1">
      <c r="A2" s="41" t="s">
        <v>34</v>
      </c>
    </row>
    <row r="3" ht="14.25">
      <c r="A3" t="s">
        <v>22</v>
      </c>
    </row>
    <row r="5" spans="4:6" ht="14.25">
      <c r="D5" s="31" t="s">
        <v>1</v>
      </c>
      <c r="E5" s="31" t="s">
        <v>1</v>
      </c>
      <c r="F5" s="31" t="s">
        <v>1</v>
      </c>
    </row>
    <row r="6" ht="14.25">
      <c r="A6" s="31" t="s">
        <v>23</v>
      </c>
    </row>
    <row r="7" spans="2:4" ht="14.25">
      <c r="B7" s="34" t="s">
        <v>26</v>
      </c>
      <c r="D7" s="34"/>
    </row>
    <row r="8" spans="2:4" ht="15" customHeight="1">
      <c r="B8" s="34" t="s">
        <v>27</v>
      </c>
      <c r="D8" s="34"/>
    </row>
    <row r="9" spans="2:4" ht="14.25">
      <c r="B9" s="34" t="s">
        <v>28</v>
      </c>
      <c r="D9" s="34"/>
    </row>
    <row r="10" spans="2:4" ht="14.25">
      <c r="B10" s="34" t="s">
        <v>29</v>
      </c>
      <c r="D10" s="34"/>
    </row>
    <row r="11" spans="2:4" ht="14.25">
      <c r="B11" s="34" t="s">
        <v>30</v>
      </c>
      <c r="D11" s="34"/>
    </row>
    <row r="12" spans="2:4" ht="14.25">
      <c r="B12" s="34" t="s">
        <v>31</v>
      </c>
      <c r="D12" s="34"/>
    </row>
    <row r="13" spans="2:4" ht="14.25">
      <c r="B13" s="34" t="s">
        <v>32</v>
      </c>
      <c r="D13" s="34"/>
    </row>
    <row r="14" ht="14.25">
      <c r="E14" s="33">
        <f>SUM(D7:D13)</f>
        <v>0</v>
      </c>
    </row>
    <row r="16" spans="1:4" ht="14.25">
      <c r="A16" s="31" t="s">
        <v>24</v>
      </c>
      <c r="D16" s="34"/>
    </row>
    <row r="17" ht="14.25">
      <c r="E17" s="33">
        <f>D16</f>
        <v>0</v>
      </c>
    </row>
    <row r="18" spans="1:6" ht="15" thickBot="1">
      <c r="A18" s="31" t="s">
        <v>25</v>
      </c>
      <c r="F18" s="35">
        <f>E14+E17</f>
        <v>0</v>
      </c>
    </row>
    <row r="19" ht="1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owner</cp:lastModifiedBy>
  <cp:lastPrinted>2022-05-29T09:20:10Z</cp:lastPrinted>
  <dcterms:created xsi:type="dcterms:W3CDTF">2012-07-11T10:01:28Z</dcterms:created>
  <dcterms:modified xsi:type="dcterms:W3CDTF">2023-06-18T09:34:05Z</dcterms:modified>
  <cp:category/>
  <cp:version/>
  <cp:contentType/>
  <cp:contentStatus/>
</cp:coreProperties>
</file>